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225"/>
  </bookViews>
  <sheets>
    <sheet name="调整明细表" sheetId="2" r:id="rId1"/>
    <sheet name="检验" sheetId="3" state="hidden" r:id="rId2"/>
  </sheets>
  <externalReferences>
    <externalReference r:id="rId3"/>
    <externalReference r:id="rId4"/>
  </externalReferenc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22" i="3"/>
  <c r="V21"/>
  <c r="W20"/>
  <c r="S20"/>
  <c r="M20"/>
  <c r="L20"/>
  <c r="J20"/>
  <c r="I20"/>
  <c r="Z19"/>
  <c r="Y19"/>
  <c r="X19"/>
  <c r="W19"/>
  <c r="V19"/>
  <c r="U19"/>
  <c r="T19"/>
  <c r="M19"/>
  <c r="J19"/>
  <c r="X18"/>
  <c r="W18"/>
  <c r="M18"/>
  <c r="L18"/>
  <c r="J18"/>
  <c r="I18"/>
  <c r="Y17"/>
  <c r="X17"/>
  <c r="W17"/>
  <c r="S17"/>
  <c r="M17"/>
  <c r="L17"/>
  <c r="J17"/>
  <c r="I17"/>
  <c r="W16"/>
  <c r="V16"/>
  <c r="U16"/>
  <c r="T16"/>
  <c r="M16"/>
  <c r="J16"/>
  <c r="X15"/>
  <c r="W15"/>
  <c r="M15"/>
  <c r="L15"/>
  <c r="J15"/>
  <c r="I15"/>
  <c r="W14"/>
  <c r="V14"/>
  <c r="U14"/>
  <c r="T14"/>
  <c r="S14"/>
  <c r="M14"/>
  <c r="J14"/>
  <c r="W13"/>
  <c r="U13"/>
  <c r="M13"/>
  <c r="J13"/>
  <c r="W12"/>
  <c r="U12"/>
  <c r="M12"/>
  <c r="J12"/>
  <c r="X11"/>
  <c r="W11"/>
  <c r="U11"/>
  <c r="M11"/>
  <c r="J11"/>
  <c r="X10"/>
  <c r="W10"/>
  <c r="M10"/>
  <c r="L10"/>
  <c r="J10"/>
  <c r="I10"/>
  <c r="W9"/>
  <c r="V9"/>
  <c r="U9"/>
  <c r="T9"/>
  <c r="M9"/>
  <c r="J9"/>
  <c r="W8"/>
  <c r="M8"/>
  <c r="L8"/>
  <c r="J8"/>
  <c r="I8"/>
  <c r="W7"/>
  <c r="S7"/>
  <c r="M7"/>
  <c r="L7"/>
  <c r="J7"/>
  <c r="I7"/>
  <c r="W6"/>
  <c r="V6"/>
  <c r="U6"/>
  <c r="T6"/>
  <c r="S6"/>
  <c r="M6"/>
  <c r="L6"/>
  <c r="J6"/>
  <c r="I6"/>
  <c r="W5"/>
  <c r="S5"/>
  <c r="K5"/>
  <c r="H5"/>
  <c r="O16" i="2"/>
  <c r="O15"/>
  <c r="O14"/>
  <c r="O13"/>
  <c r="O12"/>
  <c r="O11"/>
  <c r="O10"/>
  <c r="O9"/>
  <c r="O8"/>
  <c r="O7"/>
  <c r="O6"/>
  <c r="O5"/>
  <c r="N5"/>
  <c r="I5"/>
  <c r="H5"/>
</calcChain>
</file>

<file path=xl/comments1.xml><?xml version="1.0" encoding="utf-8"?>
<comments xmlns="http://schemas.openxmlformats.org/spreadsheetml/2006/main">
  <authors>
    <author>Administrator</author>
  </authors>
  <commentList>
    <comment ref="V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需要追加的金额</t>
        </r>
      </text>
    </comment>
    <comment ref="V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另需追加</t>
        </r>
      </text>
    </comment>
    <comment ref="V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追加合计</t>
        </r>
      </text>
    </comment>
  </commentList>
</comments>
</file>

<file path=xl/sharedStrings.xml><?xml version="1.0" encoding="utf-8"?>
<sst xmlns="http://schemas.openxmlformats.org/spreadsheetml/2006/main" count="210" uniqueCount="74">
  <si>
    <t>调整前</t>
  </si>
  <si>
    <t>调整后</t>
  </si>
  <si>
    <t>剩余金额</t>
  </si>
  <si>
    <t>资金归属科室</t>
  </si>
  <si>
    <t>单位名称</t>
  </si>
  <si>
    <t>指标文号</t>
  </si>
  <si>
    <t>项目名称</t>
  </si>
  <si>
    <t>支出功能分类科目</t>
  </si>
  <si>
    <t>政府支出经济科目</t>
  </si>
  <si>
    <t>部门支出经济分类科目</t>
  </si>
  <si>
    <t>指标金额</t>
  </si>
  <si>
    <t>结余余额</t>
  </si>
  <si>
    <t>政府支出经济科目分类</t>
  </si>
  <si>
    <t>调整金额</t>
  </si>
  <si>
    <t xml:space="preserve">合  计   </t>
  </si>
  <si>
    <t>镇街科</t>
  </si>
  <si>
    <t>北京市门头沟区永定镇人民政府</t>
  </si>
  <si>
    <t>门财预指[2024]0001号</t>
  </si>
  <si>
    <t>11010922Y000000470760-七、村级组织办公经费</t>
  </si>
  <si>
    <t>2080208-基层政权建设和社区治理</t>
  </si>
  <si>
    <t>50201-办公经费</t>
  </si>
  <si>
    <t>30201-办公费</t>
  </si>
  <si>
    <t>11010922Y000000470763-七、社区工作者待遇保障经费</t>
  </si>
  <si>
    <t>50199-其他工资福利支出</t>
  </si>
  <si>
    <t>3019999-其他人员工资</t>
  </si>
  <si>
    <t>门财镇街转统指[2024]0779号</t>
  </si>
  <si>
    <t>11010922Y000000486121-三、下沉镇街协管员队伍经费</t>
  </si>
  <si>
    <t>2010302-一般行政管理事务</t>
  </si>
  <si>
    <t>50205-委托业务费</t>
  </si>
  <si>
    <t>30226-劳务费</t>
  </si>
  <si>
    <t>11010922T000000466157-七、社区居民小组长补贴</t>
  </si>
  <si>
    <t>11010922T000000467451-一、基层党建工作经费（党建助理员）</t>
  </si>
  <si>
    <t>2013202-一般行政管理事务</t>
  </si>
  <si>
    <t>11010922T000000478598-三、镇街基本公共文化工作经费</t>
  </si>
  <si>
    <r>
      <rPr>
        <sz val="11"/>
        <rFont val="宋体"/>
        <charset val="134"/>
      </rPr>
      <t>2070109-群众文化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</si>
  <si>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</si>
  <si>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</si>
  <si>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t>11010922T000000467511-六、水务工作经费</t>
  </si>
  <si>
    <r>
      <rPr>
        <sz val="11"/>
        <rFont val="宋体"/>
        <charset val="134"/>
      </rPr>
      <t>2130399-其他水利支出</t>
    </r>
  </si>
  <si>
    <t>11010922T000000467449-一、基层党组织党建活动经费（党员活动经费）</t>
  </si>
  <si>
    <t>50299-其他商品和服务支出</t>
  </si>
  <si>
    <t>30299-其他商品和服务支出</t>
  </si>
  <si>
    <t>11010922Y000000470766-七、社区党委下设党支部委员工作补贴</t>
  </si>
  <si>
    <r>
      <rPr>
        <sz val="11"/>
        <rFont val="宋体"/>
        <charset val="134"/>
      </rPr>
      <t>2080208-基层政权建设和社区治理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</si>
  <si>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</si>
  <si>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</si>
  <si>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t>资金调整明细表</t>
  </si>
  <si>
    <t>指标金额（核对无误）</t>
  </si>
  <si>
    <t>结余余额（核对无误）</t>
  </si>
  <si>
    <t>核对1</t>
  </si>
  <si>
    <t>核对2</t>
  </si>
  <si>
    <t>校验</t>
  </si>
  <si>
    <t>核对</t>
  </si>
  <si>
    <t>08-镇街财政</t>
  </si>
  <si>
    <t>在编人员工资福利补助性支出</t>
  </si>
  <si>
    <t>2010350-事业运行</t>
  </si>
  <si>
    <t>50101-工资奖金津补贴</t>
  </si>
  <si>
    <t>30101-基本工资</t>
  </si>
  <si>
    <t>2010301-行政运行</t>
  </si>
  <si>
    <t>30102-津贴补贴</t>
  </si>
  <si>
    <t>30103-奖金</t>
  </si>
  <si>
    <t>50102-社会保障缴费</t>
  </si>
  <si>
    <t>30109-职业年金缴费</t>
  </si>
  <si>
    <t>在编人员社会保险缴费</t>
  </si>
  <si>
    <t>30110-职工基本医疗保险缴费</t>
  </si>
  <si>
    <r>
      <rPr>
        <sz val="11"/>
        <rFont val="宋体"/>
        <charset val="134"/>
      </rPr>
      <t>11010921R000000041398-在编人员社会保险缴费</t>
    </r>
  </si>
  <si>
    <t>30112-其他社会保障缴费</t>
  </si>
  <si>
    <t>30108-机关事业单位基本养老保险缴费</t>
  </si>
  <si>
    <r>
      <rPr>
        <sz val="11"/>
        <rFont val="宋体"/>
        <charset val="134"/>
      </rPr>
      <t>11010921R000000041401-离退休人员支出</t>
    </r>
  </si>
  <si>
    <t>2080502-事业单位离退休</t>
  </si>
  <si>
    <t>50905-离退休费</t>
  </si>
  <si>
    <t>30302-退休费</t>
  </si>
  <si>
    <t>2080501-行政单位离退休</t>
  </si>
  <si>
    <t>2024年镇街事权预算项目资金调整明细表</t>
    <phoneticPr fontId="11" type="noConversion"/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</si>
</sst>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8" formatCode="0_ "/>
    <numFmt numFmtId="179" formatCode="#,##0.00_ "/>
    <numFmt numFmtId="180" formatCode="0.00_ "/>
    <numFmt numFmtId="181" formatCode="#,##0.00_);[Red]\(#,##0.00\)"/>
  </numFmts>
  <fonts count="1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8901333658864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>
      <alignment vertical="center"/>
    </xf>
  </cellStyleXfs>
  <cellXfs count="79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/>
    </xf>
    <xf numFmtId="0" fontId="0" fillId="2" borderId="3" xfId="0" applyFont="1" applyFill="1" applyBorder="1" applyAlignment="1">
      <alignment horizontal="center" vertical="center" wrapText="1"/>
    </xf>
    <xf numFmtId="43" fontId="0" fillId="0" borderId="3" xfId="1" applyFont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 applyAlignment="1">
      <alignment vertical="center"/>
    </xf>
    <xf numFmtId="43" fontId="0" fillId="0" borderId="3" xfId="1" applyNumberFormat="1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0" fillId="0" borderId="3" xfId="0" applyNumberFormat="1" applyBorder="1"/>
    <xf numFmtId="0" fontId="0" fillId="0" borderId="3" xfId="0" applyBorder="1"/>
    <xf numFmtId="0" fontId="0" fillId="4" borderId="3" xfId="0" applyFont="1" applyFill="1" applyBorder="1" applyAlignment="1">
      <alignment horizontal="center" vertical="center" wrapText="1"/>
    </xf>
    <xf numFmtId="43" fontId="0" fillId="6" borderId="3" xfId="1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178" fontId="0" fillId="0" borderId="3" xfId="1" applyNumberFormat="1" applyFont="1" applyFill="1" applyBorder="1" applyAlignment="1">
      <alignment vertical="center" wrapText="1"/>
    </xf>
    <xf numFmtId="43" fontId="0" fillId="0" borderId="3" xfId="1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4" fontId="0" fillId="0" borderId="3" xfId="0" applyNumberFormat="1" applyBorder="1" applyAlignment="1">
      <alignment vertical="center"/>
    </xf>
    <xf numFmtId="179" fontId="0" fillId="0" borderId="3" xfId="0" applyNumberFormat="1" applyBorder="1"/>
    <xf numFmtId="0" fontId="3" fillId="4" borderId="3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181" fontId="0" fillId="0" borderId="3" xfId="0" applyNumberFormat="1" applyFill="1" applyBorder="1" applyAlignment="1">
      <alignment vertical="center" wrapText="1"/>
    </xf>
    <xf numFmtId="0" fontId="5" fillId="0" borderId="3" xfId="0" applyFont="1" applyBorder="1"/>
    <xf numFmtId="0" fontId="0" fillId="9" borderId="3" xfId="0" applyFill="1" applyBorder="1"/>
    <xf numFmtId="0" fontId="0" fillId="9" borderId="0" xfId="0" applyFill="1"/>
    <xf numFmtId="0" fontId="6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43" fontId="0" fillId="0" borderId="3" xfId="1" applyFont="1" applyFill="1" applyBorder="1" applyAlignment="1">
      <alignment horizontal="left" vertical="center" wrapText="1"/>
    </xf>
    <xf numFmtId="181" fontId="7" fillId="0" borderId="3" xfId="0" applyNumberFormat="1" applyFont="1" applyFill="1" applyBorder="1" applyAlignment="1">
      <alignment vertical="center" wrapText="1"/>
    </xf>
    <xf numFmtId="180" fontId="7" fillId="0" borderId="3" xfId="1" applyNumberFormat="1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3" xfId="0" applyBorder="1" applyAlignment="1"/>
    <xf numFmtId="0" fontId="1" fillId="0" borderId="0" xfId="0" applyFont="1" applyAlignment="1">
      <alignment horizontal="center"/>
    </xf>
    <xf numFmtId="0" fontId="0" fillId="2" borderId="3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3" borderId="9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3" fontId="0" fillId="0" borderId="3" xfId="1" applyNumberFormat="1" applyFont="1" applyFill="1" applyBorder="1" applyAlignment="1">
      <alignment horizontal="center" vertical="center" wrapText="1"/>
    </xf>
    <xf numFmtId="4" fontId="0" fillId="0" borderId="4" xfId="0" applyNumberFormat="1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4" fontId="0" fillId="0" borderId="4" xfId="0" applyNumberFormat="1" applyBorder="1" applyAlignment="1">
      <alignment horizontal="center"/>
    </xf>
    <xf numFmtId="4" fontId="0" fillId="0" borderId="6" xfId="0" applyNumberFormat="1" applyBorder="1" applyAlignment="1">
      <alignment horizontal="center"/>
    </xf>
    <xf numFmtId="43" fontId="0" fillId="0" borderId="3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180" fontId="0" fillId="0" borderId="3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zq7k7vgczj2522\FileStorage\File\2024-10\&#21487;&#25191;&#34892;&#25351;&#26631;&#25191;&#34892;&#24773;&#20917;&#34920;(18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zq7k7vgczj2522\FileStorage\File\2024-10\2024&#24180;9-12&#26376;&#20221;&#20154;&#21592;&#32463;&#36153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可执行指标执行情况表"/>
    </sheetNames>
    <sheetDataSet>
      <sheetData sheetId="0">
        <row r="8">
          <cell r="J8" t="str">
            <v>2,486,004.00</v>
          </cell>
        </row>
        <row r="9">
          <cell r="J9">
            <v>3533944.6</v>
          </cell>
        </row>
        <row r="11">
          <cell r="J11">
            <v>4187335.2</v>
          </cell>
        </row>
        <row r="12">
          <cell r="J12">
            <v>2240000</v>
          </cell>
        </row>
        <row r="14">
          <cell r="J14" t="str">
            <v>100,240.44</v>
          </cell>
        </row>
        <row r="21">
          <cell r="J21">
            <v>82910.66</v>
          </cell>
        </row>
        <row r="27">
          <cell r="J27">
            <v>214820</v>
          </cell>
        </row>
        <row r="28">
          <cell r="J28">
            <v>448620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可执行指标执行情况表8.15"/>
      <sheetName val="预计9-12月人员经费"/>
    </sheetNames>
    <sheetDataSet>
      <sheetData sheetId="0"/>
      <sheetData sheetId="1">
        <row r="3">
          <cell r="H3">
            <v>103034.6</v>
          </cell>
        </row>
        <row r="4">
          <cell r="H4">
            <v>435468.44</v>
          </cell>
        </row>
        <row r="5">
          <cell r="H5">
            <v>938289.9</v>
          </cell>
        </row>
        <row r="6">
          <cell r="H6">
            <v>1330918.69</v>
          </cell>
        </row>
        <row r="7">
          <cell r="H7">
            <v>-1195680.3400000001</v>
          </cell>
        </row>
        <row r="8">
          <cell r="H8">
            <v>-1372965.81</v>
          </cell>
        </row>
        <row r="9">
          <cell r="H9">
            <v>-84139.68</v>
          </cell>
        </row>
        <row r="10">
          <cell r="H10">
            <v>-53870.48</v>
          </cell>
        </row>
        <row r="11">
          <cell r="H11">
            <v>35403.120000000003</v>
          </cell>
        </row>
        <row r="12">
          <cell r="H12">
            <v>18441.18</v>
          </cell>
        </row>
        <row r="13">
          <cell r="H13">
            <v>-75096.895199999999</v>
          </cell>
        </row>
        <row r="14">
          <cell r="H14">
            <v>-56231.338000000003</v>
          </cell>
        </row>
        <row r="15">
          <cell r="H15">
            <v>-108908.86</v>
          </cell>
        </row>
        <row r="16">
          <cell r="H16">
            <v>-168620.74</v>
          </cell>
        </row>
        <row r="17">
          <cell r="H17">
            <v>-17600.02</v>
          </cell>
        </row>
        <row r="18">
          <cell r="H18">
            <v>-31756.67</v>
          </cell>
        </row>
        <row r="19">
          <cell r="H19">
            <v>-309170</v>
          </cell>
        </row>
        <row r="20">
          <cell r="H20">
            <v>-36192</v>
          </cell>
        </row>
        <row r="21">
          <cell r="H21">
            <v>141146</v>
          </cell>
        </row>
        <row r="22">
          <cell r="H22">
            <v>76566.91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6"/>
  <sheetViews>
    <sheetView tabSelected="1" workbookViewId="0">
      <pane ySplit="4" topLeftCell="A5" activePane="bottomLeft" state="frozen"/>
      <selection pane="bottomLeft" activeCell="E18" sqref="E18"/>
    </sheetView>
  </sheetViews>
  <sheetFormatPr defaultColWidth="9" defaultRowHeight="13.5"/>
  <cols>
    <col min="1" max="1" width="11.875" customWidth="1"/>
    <col min="2" max="2" width="14.5" customWidth="1"/>
    <col min="3" max="3" width="23.75" customWidth="1"/>
    <col min="4" max="4" width="27.5" customWidth="1"/>
    <col min="5" max="5" width="23" customWidth="1"/>
    <col min="6" max="6" width="18.5" customWidth="1"/>
    <col min="7" max="7" width="16" customWidth="1"/>
    <col min="8" max="8" width="17.25" customWidth="1"/>
    <col min="9" max="9" width="16" customWidth="1"/>
    <col min="10" max="10" width="16.75" customWidth="1"/>
    <col min="11" max="13" width="13.875" customWidth="1"/>
    <col min="14" max="14" width="15.75" customWidth="1"/>
    <col min="15" max="15" width="16.75" customWidth="1"/>
    <col min="16" max="16" width="15.25" customWidth="1"/>
    <col min="17" max="17" width="13.5" customWidth="1"/>
    <col min="18" max="18" width="10.375"/>
  </cols>
  <sheetData>
    <row r="1" spans="1:17" ht="22.5">
      <c r="A1" s="36" t="s">
        <v>73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7" ht="24" customHeight="1">
      <c r="A2" s="3"/>
      <c r="B2" s="3"/>
      <c r="C2" s="3"/>
      <c r="D2" s="3"/>
      <c r="E2" s="3"/>
      <c r="F2" s="3"/>
      <c r="G2" s="3"/>
      <c r="H2" s="3"/>
      <c r="I2" s="3"/>
    </row>
    <row r="3" spans="1:17" ht="30" customHeight="1">
      <c r="A3" s="37" t="s">
        <v>0</v>
      </c>
      <c r="B3" s="37"/>
      <c r="C3" s="37"/>
      <c r="D3" s="37"/>
      <c r="E3" s="37"/>
      <c r="F3" s="37"/>
      <c r="G3" s="37"/>
      <c r="H3" s="37"/>
      <c r="I3" s="37"/>
      <c r="J3" s="38" t="s">
        <v>1</v>
      </c>
      <c r="K3" s="38"/>
      <c r="L3" s="38"/>
      <c r="M3" s="38"/>
      <c r="N3" s="38"/>
      <c r="O3" s="43" t="s">
        <v>2</v>
      </c>
    </row>
    <row r="4" spans="1:17" s="1" customFormat="1" ht="30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30" t="s">
        <v>11</v>
      </c>
      <c r="J4" s="13" t="s">
        <v>6</v>
      </c>
      <c r="K4" s="13" t="s">
        <v>7</v>
      </c>
      <c r="L4" s="13" t="s">
        <v>12</v>
      </c>
      <c r="M4" s="13" t="s">
        <v>9</v>
      </c>
      <c r="N4" s="21" t="s">
        <v>13</v>
      </c>
      <c r="O4" s="43"/>
    </row>
    <row r="5" spans="1:17" s="1" customFormat="1" ht="30" customHeight="1">
      <c r="A5" s="39" t="s">
        <v>14</v>
      </c>
      <c r="B5" s="39"/>
      <c r="C5" s="39"/>
      <c r="D5" s="39"/>
      <c r="E5" s="39"/>
      <c r="F5" s="39"/>
      <c r="G5" s="39"/>
      <c r="H5" s="5">
        <f>SUM(H6:H16)</f>
        <v>7942699.71</v>
      </c>
      <c r="I5" s="5">
        <f>SUM(I6:I16)</f>
        <v>2716880.17</v>
      </c>
      <c r="J5" s="6"/>
      <c r="K5" s="6"/>
      <c r="L5" s="6"/>
      <c r="M5" s="6"/>
      <c r="N5" s="5">
        <f>SUM(N6:N16)</f>
        <v>2277342.11</v>
      </c>
      <c r="O5" s="31">
        <f>SUM(O6:O16)</f>
        <v>439538.06</v>
      </c>
    </row>
    <row r="6" spans="1:17" s="1" customFormat="1" ht="30" customHeight="1">
      <c r="A6" s="40" t="s">
        <v>15</v>
      </c>
      <c r="B6" s="40" t="s">
        <v>16</v>
      </c>
      <c r="C6" s="7" t="s">
        <v>17</v>
      </c>
      <c r="D6" s="28" t="s">
        <v>18</v>
      </c>
      <c r="E6" s="6" t="s">
        <v>19</v>
      </c>
      <c r="F6" s="19" t="s">
        <v>20</v>
      </c>
      <c r="G6" s="19" t="s">
        <v>21</v>
      </c>
      <c r="H6" s="19">
        <v>180600</v>
      </c>
      <c r="I6" s="19">
        <v>5600</v>
      </c>
      <c r="J6" s="41" t="s">
        <v>22</v>
      </c>
      <c r="K6" s="41" t="s">
        <v>19</v>
      </c>
      <c r="L6" s="41" t="s">
        <v>23</v>
      </c>
      <c r="M6" s="41" t="s">
        <v>24</v>
      </c>
      <c r="N6" s="32">
        <v>5600</v>
      </c>
      <c r="O6" s="33">
        <f t="shared" ref="O6:O16" si="0">I6-N6</f>
        <v>0</v>
      </c>
      <c r="P6" s="34"/>
    </row>
    <row r="7" spans="1:17" s="1" customFormat="1" ht="33" customHeight="1">
      <c r="A7" s="40"/>
      <c r="B7" s="40"/>
      <c r="C7" s="7" t="s">
        <v>25</v>
      </c>
      <c r="D7" s="28" t="s">
        <v>26</v>
      </c>
      <c r="E7" s="6" t="s">
        <v>27</v>
      </c>
      <c r="F7" s="19" t="s">
        <v>28</v>
      </c>
      <c r="G7" s="19" t="s">
        <v>29</v>
      </c>
      <c r="H7" s="19">
        <v>3426740.67</v>
      </c>
      <c r="I7" s="19">
        <v>787303.45</v>
      </c>
      <c r="J7" s="41"/>
      <c r="K7" s="41"/>
      <c r="L7" s="41"/>
      <c r="M7" s="41"/>
      <c r="N7" s="32">
        <v>550000</v>
      </c>
      <c r="O7" s="33">
        <f t="shared" si="0"/>
        <v>237303.45</v>
      </c>
      <c r="P7" s="34"/>
    </row>
    <row r="8" spans="1:17" s="1" customFormat="1" ht="30" customHeight="1">
      <c r="A8" s="40"/>
      <c r="B8" s="40"/>
      <c r="C8" s="7" t="s">
        <v>17</v>
      </c>
      <c r="D8" s="28" t="s">
        <v>30</v>
      </c>
      <c r="E8" s="6" t="s">
        <v>19</v>
      </c>
      <c r="F8" s="19" t="s">
        <v>28</v>
      </c>
      <c r="G8" s="19" t="s">
        <v>29</v>
      </c>
      <c r="H8" s="19">
        <v>42720</v>
      </c>
      <c r="I8" s="19">
        <v>9180</v>
      </c>
      <c r="J8" s="41"/>
      <c r="K8" s="41"/>
      <c r="L8" s="41"/>
      <c r="M8" s="41"/>
      <c r="N8" s="32">
        <v>9180</v>
      </c>
      <c r="O8" s="33">
        <f t="shared" si="0"/>
        <v>0</v>
      </c>
      <c r="P8" s="34"/>
    </row>
    <row r="9" spans="1:17" s="1" customFormat="1" ht="30" customHeight="1">
      <c r="A9" s="40"/>
      <c r="B9" s="40"/>
      <c r="C9" s="7" t="s">
        <v>17</v>
      </c>
      <c r="D9" s="28" t="s">
        <v>31</v>
      </c>
      <c r="E9" s="6" t="s">
        <v>32</v>
      </c>
      <c r="F9" s="19" t="s">
        <v>28</v>
      </c>
      <c r="G9" s="19" t="s">
        <v>29</v>
      </c>
      <c r="H9" s="19">
        <v>1208483.42</v>
      </c>
      <c r="I9" s="19">
        <v>29338.49</v>
      </c>
      <c r="J9" s="41"/>
      <c r="K9" s="41"/>
      <c r="L9" s="41"/>
      <c r="M9" s="41"/>
      <c r="N9" s="32">
        <v>29338.49</v>
      </c>
      <c r="O9" s="33">
        <f t="shared" si="0"/>
        <v>0</v>
      </c>
      <c r="P9" s="34"/>
    </row>
    <row r="10" spans="1:17" ht="30" customHeight="1">
      <c r="A10" s="40"/>
      <c r="B10" s="40"/>
      <c r="C10" s="7" t="s">
        <v>25</v>
      </c>
      <c r="D10" s="28" t="s">
        <v>31</v>
      </c>
      <c r="E10" s="6" t="s">
        <v>32</v>
      </c>
      <c r="F10" s="19" t="s">
        <v>28</v>
      </c>
      <c r="G10" s="19" t="s">
        <v>29</v>
      </c>
      <c r="H10" s="19">
        <v>805655.62</v>
      </c>
      <c r="I10" s="19">
        <v>805655.62</v>
      </c>
      <c r="J10" s="41"/>
      <c r="K10" s="41"/>
      <c r="L10" s="41"/>
      <c r="M10" s="41"/>
      <c r="N10" s="32">
        <v>805655.62</v>
      </c>
      <c r="O10" s="33">
        <f t="shared" si="0"/>
        <v>0</v>
      </c>
      <c r="P10" s="34"/>
      <c r="Q10" s="1"/>
    </row>
    <row r="11" spans="1:17" ht="30" customHeight="1">
      <c r="A11" s="40"/>
      <c r="B11" s="40"/>
      <c r="C11" s="7" t="s">
        <v>25</v>
      </c>
      <c r="D11" s="28" t="s">
        <v>33</v>
      </c>
      <c r="E11" s="6" t="s">
        <v>34</v>
      </c>
      <c r="F11" s="19" t="s">
        <v>35</v>
      </c>
      <c r="G11" s="19" t="s">
        <v>36</v>
      </c>
      <c r="H11" s="19">
        <v>425000</v>
      </c>
      <c r="I11" s="19">
        <v>425000</v>
      </c>
      <c r="J11" s="41"/>
      <c r="K11" s="41"/>
      <c r="L11" s="41"/>
      <c r="M11" s="41"/>
      <c r="N11" s="32">
        <v>330000</v>
      </c>
      <c r="O11" s="33">
        <f t="shared" si="0"/>
        <v>95000</v>
      </c>
      <c r="P11" s="34"/>
      <c r="Q11" s="1"/>
    </row>
    <row r="12" spans="1:17" ht="30" customHeight="1">
      <c r="A12" s="40"/>
      <c r="B12" s="40"/>
      <c r="C12" s="29" t="s">
        <v>17</v>
      </c>
      <c r="D12" s="28" t="s">
        <v>37</v>
      </c>
      <c r="E12" s="6" t="s">
        <v>38</v>
      </c>
      <c r="F12" s="19" t="s">
        <v>35</v>
      </c>
      <c r="G12" s="19" t="s">
        <v>36</v>
      </c>
      <c r="H12" s="19">
        <v>300000</v>
      </c>
      <c r="I12" s="19">
        <v>251434.61</v>
      </c>
      <c r="J12" s="41"/>
      <c r="K12" s="41"/>
      <c r="L12" s="41"/>
      <c r="M12" s="41"/>
      <c r="N12" s="32">
        <v>160000</v>
      </c>
      <c r="O12" s="33">
        <f t="shared" si="0"/>
        <v>91434.61</v>
      </c>
      <c r="P12" s="34"/>
      <c r="Q12" s="1"/>
    </row>
    <row r="13" spans="1:17" ht="30" customHeight="1">
      <c r="A13" s="40"/>
      <c r="B13" s="40"/>
      <c r="C13" s="29" t="s">
        <v>25</v>
      </c>
      <c r="D13" s="28" t="s">
        <v>37</v>
      </c>
      <c r="E13" s="6" t="s">
        <v>38</v>
      </c>
      <c r="F13" s="19" t="s">
        <v>35</v>
      </c>
      <c r="G13" s="19" t="s">
        <v>36</v>
      </c>
      <c r="H13" s="19">
        <v>300000</v>
      </c>
      <c r="I13" s="19">
        <v>300000</v>
      </c>
      <c r="J13" s="41"/>
      <c r="K13" s="41"/>
      <c r="L13" s="41"/>
      <c r="M13" s="41"/>
      <c r="N13" s="32">
        <v>300000</v>
      </c>
      <c r="O13" s="33">
        <f t="shared" si="0"/>
        <v>0</v>
      </c>
      <c r="P13" s="34"/>
      <c r="Q13" s="1"/>
    </row>
    <row r="14" spans="1:17" ht="30" customHeight="1">
      <c r="A14" s="40"/>
      <c r="B14" s="40"/>
      <c r="C14" s="7" t="s">
        <v>17</v>
      </c>
      <c r="D14" s="28" t="s">
        <v>39</v>
      </c>
      <c r="E14" s="6" t="s">
        <v>32</v>
      </c>
      <c r="F14" s="19" t="s">
        <v>40</v>
      </c>
      <c r="G14" s="19" t="s">
        <v>41</v>
      </c>
      <c r="H14" s="19">
        <v>1194700</v>
      </c>
      <c r="I14" s="19">
        <v>83268</v>
      </c>
      <c r="J14" s="41"/>
      <c r="K14" s="41"/>
      <c r="L14" s="41"/>
      <c r="M14" s="41"/>
      <c r="N14" s="32">
        <v>80368</v>
      </c>
      <c r="O14" s="33">
        <f t="shared" si="0"/>
        <v>2900</v>
      </c>
      <c r="P14" s="34"/>
      <c r="Q14" s="1"/>
    </row>
    <row r="15" spans="1:17" ht="30" customHeight="1">
      <c r="A15" s="40"/>
      <c r="B15" s="40"/>
      <c r="C15" s="7" t="s">
        <v>17</v>
      </c>
      <c r="D15" s="28" t="s">
        <v>42</v>
      </c>
      <c r="E15" s="6" t="s">
        <v>43</v>
      </c>
      <c r="F15" s="19" t="s">
        <v>44</v>
      </c>
      <c r="G15" s="19" t="s">
        <v>45</v>
      </c>
      <c r="H15" s="19">
        <v>58800</v>
      </c>
      <c r="I15" s="19">
        <v>20100</v>
      </c>
      <c r="J15" s="42"/>
      <c r="K15" s="42"/>
      <c r="L15" s="42"/>
      <c r="M15" s="42"/>
      <c r="N15" s="32">
        <v>7200</v>
      </c>
      <c r="O15" s="33">
        <f t="shared" si="0"/>
        <v>12900</v>
      </c>
      <c r="P15" s="34"/>
      <c r="Q15" s="1"/>
    </row>
    <row r="16" spans="1:17" ht="30" customHeight="1">
      <c r="A16" s="40"/>
      <c r="B16" s="40"/>
      <c r="C16" s="7"/>
      <c r="D16" s="28"/>
      <c r="E16" s="6"/>
      <c r="F16" s="19"/>
      <c r="G16" s="19"/>
      <c r="H16" s="19"/>
      <c r="I16" s="19"/>
      <c r="J16" s="35"/>
      <c r="K16" s="35"/>
      <c r="L16" s="35"/>
      <c r="M16" s="6"/>
      <c r="N16" s="32"/>
      <c r="O16" s="33">
        <f t="shared" si="0"/>
        <v>0</v>
      </c>
      <c r="P16" s="34"/>
      <c r="Q16" s="1"/>
    </row>
  </sheetData>
  <mergeCells count="11">
    <mergeCell ref="A1:O1"/>
    <mergeCell ref="A3:I3"/>
    <mergeCell ref="J3:N3"/>
    <mergeCell ref="A5:G5"/>
    <mergeCell ref="A6:A16"/>
    <mergeCell ref="B6:B16"/>
    <mergeCell ref="J6:J15"/>
    <mergeCell ref="K6:K15"/>
    <mergeCell ref="L6:L15"/>
    <mergeCell ref="M6:M15"/>
    <mergeCell ref="O3:O4"/>
  </mergeCells>
  <phoneticPr fontId="11" type="noConversion"/>
  <dataValidations count="1">
    <dataValidation type="list" allowBlank="1" showInputMessage="1" showErrorMessage="1" sqref="A7:A10 A11:A13 A14:A16">
      <formula1>"01-预算科,02-行政政法科,03-教科文科,04-社保科,05-农业科,06-经建科,07-企业科,08-镇街财政"</formula1>
    </dataValidation>
  </dataValidations>
  <pageMargins left="0.23611111111111099" right="0.43263888888888902" top="0.74803149606299202" bottom="0.74803149606299202" header="0.31496062992126" footer="0.31496062992126"/>
  <pageSetup paperSize="9" scale="5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2"/>
  <sheetViews>
    <sheetView topLeftCell="D1" workbookViewId="0">
      <pane ySplit="4" topLeftCell="A5" activePane="bottomLeft" state="frozen"/>
      <selection pane="bottomLeft" activeCell="H9" sqref="H9:H14"/>
    </sheetView>
  </sheetViews>
  <sheetFormatPr defaultColWidth="9" defaultRowHeight="13.5"/>
  <cols>
    <col min="1" max="1" width="11.875" customWidth="1"/>
    <col min="2" max="2" width="14.5" customWidth="1"/>
    <col min="3" max="3" width="17.75" customWidth="1"/>
    <col min="4" max="4" width="25.25" customWidth="1"/>
    <col min="5" max="5" width="15.625" customWidth="1"/>
    <col min="6" max="6" width="14.625" customWidth="1"/>
    <col min="7" max="7" width="17.5" customWidth="1"/>
    <col min="8" max="8" width="22.875" customWidth="1"/>
    <col min="9" max="9" width="17.25" customWidth="1"/>
    <col min="10" max="10" width="8.75" customWidth="1"/>
    <col min="11" max="11" width="15.375" customWidth="1"/>
    <col min="12" max="12" width="13" customWidth="1"/>
    <col min="13" max="13" width="10.875" customWidth="1"/>
    <col min="14" max="14" width="20" customWidth="1"/>
    <col min="15" max="15" width="26.25" customWidth="1"/>
    <col min="16" max="16" width="16" customWidth="1"/>
    <col min="17" max="17" width="15.375" customWidth="1"/>
    <col min="18" max="18" width="17.25" customWidth="1"/>
    <col min="19" max="19" width="15.375" customWidth="1"/>
    <col min="20" max="23" width="16" customWidth="1"/>
    <col min="24" max="24" width="12.625"/>
    <col min="25" max="25" width="11.5"/>
    <col min="26" max="26" width="9.375"/>
  </cols>
  <sheetData>
    <row r="1" spans="1:24" ht="22.5">
      <c r="A1" s="36" t="s">
        <v>46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</row>
    <row r="2" spans="1:24" ht="22.5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24" ht="30" customHeight="1">
      <c r="A3" s="44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  <c r="N3" s="47" t="s">
        <v>1</v>
      </c>
      <c r="O3" s="48"/>
      <c r="P3" s="48"/>
      <c r="Q3" s="48"/>
      <c r="R3" s="48"/>
      <c r="S3" s="48"/>
      <c r="T3" s="48"/>
      <c r="U3" s="48"/>
      <c r="V3" s="49"/>
      <c r="W3" s="43" t="s">
        <v>2</v>
      </c>
    </row>
    <row r="4" spans="1:24" s="1" customFormat="1" ht="30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0" t="s">
        <v>47</v>
      </c>
      <c r="I4" s="51"/>
      <c r="J4" s="52"/>
      <c r="K4" s="53" t="s">
        <v>48</v>
      </c>
      <c r="L4" s="54"/>
      <c r="M4" s="55"/>
      <c r="N4" s="13" t="s">
        <v>4</v>
      </c>
      <c r="O4" s="13" t="s">
        <v>6</v>
      </c>
      <c r="P4" s="13" t="s">
        <v>7</v>
      </c>
      <c r="Q4" s="13" t="s">
        <v>12</v>
      </c>
      <c r="R4" s="13" t="s">
        <v>9</v>
      </c>
      <c r="S4" s="21" t="s">
        <v>13</v>
      </c>
      <c r="T4" s="22" t="s">
        <v>49</v>
      </c>
      <c r="U4" s="22" t="s">
        <v>50</v>
      </c>
      <c r="V4" s="22" t="s">
        <v>51</v>
      </c>
      <c r="W4" s="43"/>
    </row>
    <row r="5" spans="1:24" s="1" customFormat="1" ht="30" customHeight="1">
      <c r="A5" s="39" t="s">
        <v>14</v>
      </c>
      <c r="B5" s="39"/>
      <c r="C5" s="39"/>
      <c r="D5" s="39"/>
      <c r="E5" s="39"/>
      <c r="F5" s="39"/>
      <c r="G5" s="39"/>
      <c r="H5" s="5">
        <f>SUM(H6:H14)</f>
        <v>12447283.800000001</v>
      </c>
      <c r="I5" s="14" t="s">
        <v>52</v>
      </c>
      <c r="J5" s="14" t="s">
        <v>51</v>
      </c>
      <c r="K5" s="5">
        <f>SUM(K6:K14)</f>
        <v>2807711.63</v>
      </c>
      <c r="L5" s="15" t="s">
        <v>52</v>
      </c>
      <c r="M5" s="15" t="s">
        <v>51</v>
      </c>
      <c r="N5" s="6"/>
      <c r="O5" s="6"/>
      <c r="P5" s="6"/>
      <c r="Q5" s="6"/>
      <c r="R5" s="6"/>
      <c r="S5" s="5">
        <f>SUM(S6:S14)</f>
        <v>2807711.63</v>
      </c>
      <c r="T5" s="17"/>
      <c r="U5" s="17"/>
      <c r="V5" s="17"/>
      <c r="W5" s="17" t="e">
        <f>SUM(W8:W20)</f>
        <v>#REF!</v>
      </c>
    </row>
    <row r="6" spans="1:24" s="1" customFormat="1" ht="30" customHeight="1">
      <c r="A6" s="6" t="s">
        <v>53</v>
      </c>
      <c r="B6" s="6" t="s">
        <v>16</v>
      </c>
      <c r="C6" s="7" t="s">
        <v>17</v>
      </c>
      <c r="D6" s="6" t="s">
        <v>54</v>
      </c>
      <c r="E6" s="6" t="s">
        <v>55</v>
      </c>
      <c r="F6" s="6" t="s">
        <v>56</v>
      </c>
      <c r="G6" s="6" t="s">
        <v>57</v>
      </c>
      <c r="H6" s="8">
        <v>2486004</v>
      </c>
      <c r="I6" s="8" t="str">
        <f>[1]可执行指标执行情况表!$J$8</f>
        <v>2,486,004.00</v>
      </c>
      <c r="J6" s="16">
        <f>I6-H6</f>
        <v>0</v>
      </c>
      <c r="K6" s="5">
        <v>103034.6</v>
      </c>
      <c r="L6" s="6">
        <f>'[2]预计9-12月人员经费'!$H$3</f>
        <v>103034.6</v>
      </c>
      <c r="M6" s="6">
        <f>L6-K6</f>
        <v>0</v>
      </c>
      <c r="N6" s="6" t="s">
        <v>16</v>
      </c>
      <c r="O6" s="6" t="s">
        <v>54</v>
      </c>
      <c r="P6" s="64" t="s">
        <v>58</v>
      </c>
      <c r="Q6" s="64" t="s">
        <v>56</v>
      </c>
      <c r="R6" s="64" t="s">
        <v>59</v>
      </c>
      <c r="S6" s="5">
        <f>K6</f>
        <v>103034.6</v>
      </c>
      <c r="T6" s="72">
        <f>S6+S7+S8</f>
        <v>1195680.3400000001</v>
      </c>
      <c r="U6" s="72">
        <f>'[2]预计9-12月人员经费'!$H$7</f>
        <v>-1195680.3400000001</v>
      </c>
      <c r="V6" s="78">
        <f>T6+U6</f>
        <v>0</v>
      </c>
      <c r="W6" s="17">
        <f t="shared" ref="W6:W20" si="0">K6-S6</f>
        <v>0</v>
      </c>
    </row>
    <row r="7" spans="1:24" s="1" customFormat="1" ht="30" customHeight="1">
      <c r="A7" s="6" t="s">
        <v>53</v>
      </c>
      <c r="B7" s="6" t="s">
        <v>16</v>
      </c>
      <c r="C7" s="7" t="s">
        <v>17</v>
      </c>
      <c r="D7" s="6" t="s">
        <v>54</v>
      </c>
      <c r="E7" s="6" t="s">
        <v>58</v>
      </c>
      <c r="F7" s="6" t="s">
        <v>56</v>
      </c>
      <c r="G7" s="6" t="s">
        <v>57</v>
      </c>
      <c r="H7" s="5">
        <v>4187335.2</v>
      </c>
      <c r="I7" s="5">
        <f>[1]可执行指标执行情况表!$J$11</f>
        <v>4187335.2</v>
      </c>
      <c r="J7" s="16">
        <f t="shared" ref="J7:J20" si="1">I7-H7</f>
        <v>0</v>
      </c>
      <c r="K7" s="5">
        <v>435468.44</v>
      </c>
      <c r="L7" s="6">
        <f>'[2]预计9-12月人员经费'!$H$4</f>
        <v>435468.44</v>
      </c>
      <c r="M7" s="6">
        <f t="shared" ref="M7:M20" si="2">L7-K7</f>
        <v>0</v>
      </c>
      <c r="N7" s="6" t="s">
        <v>16</v>
      </c>
      <c r="O7" s="6" t="s">
        <v>54</v>
      </c>
      <c r="P7" s="65"/>
      <c r="Q7" s="65"/>
      <c r="R7" s="65"/>
      <c r="S7" s="5">
        <f>K7</f>
        <v>435468.44</v>
      </c>
      <c r="T7" s="72"/>
      <c r="U7" s="72"/>
      <c r="V7" s="78"/>
      <c r="W7" s="17">
        <f t="shared" si="0"/>
        <v>0</v>
      </c>
    </row>
    <row r="8" spans="1:24" s="1" customFormat="1" ht="30" customHeight="1">
      <c r="A8" s="6" t="s">
        <v>53</v>
      </c>
      <c r="B8" s="6" t="s">
        <v>16</v>
      </c>
      <c r="C8" s="7" t="s">
        <v>17</v>
      </c>
      <c r="D8" s="6" t="s">
        <v>54</v>
      </c>
      <c r="E8" s="6" t="s">
        <v>55</v>
      </c>
      <c r="F8" s="6" t="s">
        <v>56</v>
      </c>
      <c r="G8" s="6" t="s">
        <v>60</v>
      </c>
      <c r="H8" s="5">
        <v>2240000</v>
      </c>
      <c r="I8" s="5">
        <f>[1]可执行指标执行情况表!$J$12</f>
        <v>2240000</v>
      </c>
      <c r="J8" s="16">
        <f t="shared" si="1"/>
        <v>0</v>
      </c>
      <c r="K8" s="5">
        <v>938289.9</v>
      </c>
      <c r="L8" s="6">
        <f>'[2]预计9-12月人员经费'!$H$5</f>
        <v>938289.9</v>
      </c>
      <c r="M8" s="6">
        <f t="shared" si="2"/>
        <v>0</v>
      </c>
      <c r="N8" s="6" t="s">
        <v>16</v>
      </c>
      <c r="O8" s="6" t="s">
        <v>54</v>
      </c>
      <c r="P8" s="66"/>
      <c r="Q8" s="66"/>
      <c r="R8" s="66"/>
      <c r="S8" s="5">
        <v>657177.30000000005</v>
      </c>
      <c r="T8" s="72"/>
      <c r="U8" s="72"/>
      <c r="V8" s="78"/>
      <c r="W8" s="17">
        <f t="shared" si="0"/>
        <v>281112.59999999998</v>
      </c>
    </row>
    <row r="9" spans="1:24" s="2" customFormat="1" ht="30" customHeight="1">
      <c r="A9" s="56" t="s">
        <v>53</v>
      </c>
      <c r="B9" s="56" t="s">
        <v>16</v>
      </c>
      <c r="C9" s="59" t="s">
        <v>17</v>
      </c>
      <c r="D9" s="56" t="s">
        <v>54</v>
      </c>
      <c r="E9" s="64" t="s">
        <v>58</v>
      </c>
      <c r="F9" s="64" t="s">
        <v>56</v>
      </c>
      <c r="G9" s="64" t="s">
        <v>60</v>
      </c>
      <c r="H9" s="67">
        <v>3533944.6</v>
      </c>
      <c r="I9" s="5"/>
      <c r="J9" s="16" t="e">
        <f>I9-#REF!</f>
        <v>#REF!</v>
      </c>
      <c r="K9" s="72">
        <v>1330918.69</v>
      </c>
      <c r="L9" s="6"/>
      <c r="M9" s="6" t="e">
        <f>L9-#REF!</f>
        <v>#REF!</v>
      </c>
      <c r="N9" s="6" t="s">
        <v>16</v>
      </c>
      <c r="O9" s="6" t="s">
        <v>54</v>
      </c>
      <c r="P9" s="56" t="s">
        <v>55</v>
      </c>
      <c r="Q9" s="77" t="s">
        <v>56</v>
      </c>
      <c r="R9" s="77" t="s">
        <v>59</v>
      </c>
      <c r="S9" s="5">
        <v>281112.59999999998</v>
      </c>
      <c r="T9" s="72">
        <f>S9+S10</f>
        <v>1372965.81</v>
      </c>
      <c r="U9" s="72">
        <f>'[2]预计9-12月人员经费'!$H$8</f>
        <v>-1372965.81</v>
      </c>
      <c r="V9" s="78">
        <f>T9+U9</f>
        <v>0</v>
      </c>
      <c r="W9" s="17" t="e">
        <f>#REF!-S9</f>
        <v>#REF!</v>
      </c>
    </row>
    <row r="10" spans="1:24" s="1" customFormat="1" ht="30" customHeight="1">
      <c r="A10" s="57"/>
      <c r="B10" s="57"/>
      <c r="C10" s="60"/>
      <c r="D10" s="57"/>
      <c r="E10" s="65"/>
      <c r="F10" s="65"/>
      <c r="G10" s="65"/>
      <c r="H10" s="67"/>
      <c r="I10" s="8">
        <f>[1]可执行指标执行情况表!$J$9</f>
        <v>3533944.6</v>
      </c>
      <c r="J10" s="16">
        <f>I10-H9</f>
        <v>0</v>
      </c>
      <c r="K10" s="72"/>
      <c r="L10" s="6">
        <f>'[2]预计9-12月人员经费'!$H$6</f>
        <v>1330918.69</v>
      </c>
      <c r="M10" s="6">
        <f>L10-K9</f>
        <v>0</v>
      </c>
      <c r="N10" s="6" t="s">
        <v>16</v>
      </c>
      <c r="O10" s="6" t="s">
        <v>54</v>
      </c>
      <c r="P10" s="58"/>
      <c r="Q10" s="63"/>
      <c r="R10" s="63"/>
      <c r="S10" s="5">
        <v>1091853.21</v>
      </c>
      <c r="T10" s="72"/>
      <c r="U10" s="72"/>
      <c r="V10" s="78"/>
      <c r="W10" s="17">
        <f>K9-S10</f>
        <v>239065.48</v>
      </c>
      <c r="X10" s="1">
        <f>K9-S10</f>
        <v>239065.48</v>
      </c>
    </row>
    <row r="11" spans="1:24" s="1" customFormat="1" ht="30" customHeight="1">
      <c r="A11" s="57"/>
      <c r="B11" s="57"/>
      <c r="C11" s="60"/>
      <c r="D11" s="57"/>
      <c r="E11" s="65"/>
      <c r="F11" s="65"/>
      <c r="G11" s="65"/>
      <c r="H11" s="67"/>
      <c r="I11" s="8"/>
      <c r="J11" s="16">
        <f t="shared" si="1"/>
        <v>0</v>
      </c>
      <c r="K11" s="72"/>
      <c r="L11" s="6"/>
      <c r="M11" s="6">
        <f t="shared" si="2"/>
        <v>0</v>
      </c>
      <c r="N11" s="6" t="s">
        <v>16</v>
      </c>
      <c r="O11" s="6" t="s">
        <v>54</v>
      </c>
      <c r="P11" s="6" t="s">
        <v>58</v>
      </c>
      <c r="Q11" s="23" t="s">
        <v>61</v>
      </c>
      <c r="R11" s="23" t="s">
        <v>62</v>
      </c>
      <c r="S11" s="5">
        <v>84139.68</v>
      </c>
      <c r="T11" s="17"/>
      <c r="U11" s="17">
        <f>'[2]预计9-12月人员经费'!$H$9</f>
        <v>-84139.68</v>
      </c>
      <c r="V11" s="17"/>
      <c r="W11" s="17">
        <f t="shared" si="0"/>
        <v>-84139.68</v>
      </c>
      <c r="X11" s="1">
        <f>W11+W12+W13+W14</f>
        <v>-239065.48</v>
      </c>
    </row>
    <row r="12" spans="1:24" s="1" customFormat="1" ht="30" customHeight="1">
      <c r="A12" s="57"/>
      <c r="B12" s="57"/>
      <c r="C12" s="60"/>
      <c r="D12" s="57"/>
      <c r="E12" s="65"/>
      <c r="F12" s="65"/>
      <c r="G12" s="65"/>
      <c r="H12" s="67"/>
      <c r="I12" s="8"/>
      <c r="J12" s="16">
        <f t="shared" si="1"/>
        <v>0</v>
      </c>
      <c r="K12" s="72"/>
      <c r="L12" s="6"/>
      <c r="M12" s="6">
        <f t="shared" si="2"/>
        <v>0</v>
      </c>
      <c r="N12" s="6" t="s">
        <v>16</v>
      </c>
      <c r="O12" s="18" t="s">
        <v>63</v>
      </c>
      <c r="P12" s="10" t="s">
        <v>55</v>
      </c>
      <c r="Q12" s="6" t="s">
        <v>61</v>
      </c>
      <c r="R12" s="10" t="s">
        <v>62</v>
      </c>
      <c r="S12" s="5">
        <v>53870.48</v>
      </c>
      <c r="T12" s="17"/>
      <c r="U12" s="17">
        <f>'[2]预计9-12月人员经费'!$H$10</f>
        <v>-53870.48</v>
      </c>
      <c r="V12" s="17"/>
      <c r="W12" s="17">
        <f t="shared" si="0"/>
        <v>-53870.48</v>
      </c>
    </row>
    <row r="13" spans="1:24" s="1" customFormat="1" ht="30" customHeight="1">
      <c r="A13" s="57"/>
      <c r="B13" s="57"/>
      <c r="C13" s="60"/>
      <c r="D13" s="57"/>
      <c r="E13" s="65"/>
      <c r="F13" s="65"/>
      <c r="G13" s="65"/>
      <c r="H13" s="67"/>
      <c r="I13" s="8"/>
      <c r="J13" s="16">
        <f t="shared" si="1"/>
        <v>0</v>
      </c>
      <c r="K13" s="72"/>
      <c r="L13" s="6"/>
      <c r="M13" s="6">
        <f t="shared" si="2"/>
        <v>0</v>
      </c>
      <c r="N13" s="6" t="s">
        <v>16</v>
      </c>
      <c r="O13" s="18" t="s">
        <v>63</v>
      </c>
      <c r="P13" s="10" t="s">
        <v>58</v>
      </c>
      <c r="Q13" s="10" t="s">
        <v>61</v>
      </c>
      <c r="R13" s="10" t="s">
        <v>64</v>
      </c>
      <c r="S13" s="5">
        <v>75096.895199999999</v>
      </c>
      <c r="T13" s="17"/>
      <c r="U13" s="17">
        <f>'[2]预计9-12月人员经费'!$H$13</f>
        <v>-75096.895199999999</v>
      </c>
      <c r="V13" s="17"/>
      <c r="W13" s="17">
        <f t="shared" si="0"/>
        <v>-75096.895199999999</v>
      </c>
    </row>
    <row r="14" spans="1:24" s="1" customFormat="1" ht="30" customHeight="1">
      <c r="A14" s="58"/>
      <c r="B14" s="58"/>
      <c r="C14" s="61"/>
      <c r="D14" s="58"/>
      <c r="E14" s="66"/>
      <c r="F14" s="66"/>
      <c r="G14" s="66"/>
      <c r="H14" s="67"/>
      <c r="I14" s="8"/>
      <c r="J14" s="16">
        <f t="shared" si="1"/>
        <v>0</v>
      </c>
      <c r="K14" s="72"/>
      <c r="L14" s="6"/>
      <c r="M14" s="6">
        <f t="shared" si="2"/>
        <v>0</v>
      </c>
      <c r="N14" s="6"/>
      <c r="O14" s="6"/>
      <c r="P14" s="10" t="s">
        <v>55</v>
      </c>
      <c r="Q14" s="10" t="s">
        <v>61</v>
      </c>
      <c r="R14" s="10" t="s">
        <v>64</v>
      </c>
      <c r="S14" s="24">
        <f>K9-S10-S11-S12-S13</f>
        <v>25958.424800000001</v>
      </c>
      <c r="T14" s="72">
        <f>S14+S15</f>
        <v>56231.338000000003</v>
      </c>
      <c r="U14" s="72">
        <f>'[2]预计9-12月人员经费'!$H$14</f>
        <v>-56231.338000000003</v>
      </c>
      <c r="V14" s="78">
        <f>U14+T14</f>
        <v>0</v>
      </c>
      <c r="W14" s="17">
        <f t="shared" si="0"/>
        <v>-25958.424800000001</v>
      </c>
    </row>
    <row r="15" spans="1:24" ht="30" customHeight="1">
      <c r="A15" s="56" t="s">
        <v>53</v>
      </c>
      <c r="B15" s="56" t="s">
        <v>16</v>
      </c>
      <c r="C15" s="59" t="s">
        <v>17</v>
      </c>
      <c r="D15" s="62" t="s">
        <v>65</v>
      </c>
      <c r="E15" s="64" t="s">
        <v>58</v>
      </c>
      <c r="F15" s="64" t="s">
        <v>61</v>
      </c>
      <c r="G15" s="64" t="s">
        <v>66</v>
      </c>
      <c r="H15" s="68">
        <v>82910.66</v>
      </c>
      <c r="I15" s="19">
        <f>[1]可执行指标执行情况表!$J$21</f>
        <v>82910.66</v>
      </c>
      <c r="J15" s="16">
        <f t="shared" si="1"/>
        <v>0</v>
      </c>
      <c r="K15" s="73">
        <v>35403.120000000003</v>
      </c>
      <c r="L15" s="12">
        <f>'[2]预计9-12月人员经费'!$H$11</f>
        <v>35403.120000000003</v>
      </c>
      <c r="M15" s="6">
        <f t="shared" si="2"/>
        <v>0</v>
      </c>
      <c r="N15" s="12"/>
      <c r="O15" s="12"/>
      <c r="P15" s="10" t="s">
        <v>55</v>
      </c>
      <c r="Q15" s="10" t="s">
        <v>61</v>
      </c>
      <c r="R15" s="10" t="s">
        <v>64</v>
      </c>
      <c r="S15" s="12">
        <v>30272.913199999999</v>
      </c>
      <c r="T15" s="72"/>
      <c r="U15" s="72"/>
      <c r="V15" s="78"/>
      <c r="W15" s="17">
        <f t="shared" si="0"/>
        <v>5130.2067999999999</v>
      </c>
      <c r="X15">
        <f>K15-S15</f>
        <v>5130.2067999999999</v>
      </c>
    </row>
    <row r="16" spans="1:24" ht="30" customHeight="1">
      <c r="A16" s="58"/>
      <c r="B16" s="58"/>
      <c r="C16" s="61"/>
      <c r="D16" s="63"/>
      <c r="E16" s="66"/>
      <c r="F16" s="66"/>
      <c r="G16" s="66"/>
      <c r="H16" s="69"/>
      <c r="I16" s="19"/>
      <c r="J16" s="16">
        <f t="shared" si="1"/>
        <v>0</v>
      </c>
      <c r="K16" s="74"/>
      <c r="L16" s="12"/>
      <c r="M16" s="6">
        <f t="shared" si="2"/>
        <v>0</v>
      </c>
      <c r="N16" s="12"/>
      <c r="O16" s="12"/>
      <c r="P16" s="10" t="s">
        <v>55</v>
      </c>
      <c r="Q16" s="10" t="s">
        <v>61</v>
      </c>
      <c r="R16" s="10" t="s">
        <v>67</v>
      </c>
      <c r="S16" s="12">
        <v>5130.21</v>
      </c>
      <c r="T16" s="72">
        <f>S16+S17+S18</f>
        <v>108908.86</v>
      </c>
      <c r="U16" s="72">
        <f>'[2]预计9-12月人员经费'!$H$15</f>
        <v>-108908.86</v>
      </c>
      <c r="V16" s="78">
        <f>U16+T16</f>
        <v>0</v>
      </c>
      <c r="W16" s="17">
        <f t="shared" si="0"/>
        <v>-5130.21</v>
      </c>
    </row>
    <row r="17" spans="1:26" ht="30" customHeight="1">
      <c r="A17" s="6" t="s">
        <v>53</v>
      </c>
      <c r="B17" s="6" t="s">
        <v>16</v>
      </c>
      <c r="C17" s="7" t="s">
        <v>17</v>
      </c>
      <c r="D17" s="9" t="s">
        <v>65</v>
      </c>
      <c r="E17" s="10" t="s">
        <v>55</v>
      </c>
      <c r="F17" s="10" t="s">
        <v>61</v>
      </c>
      <c r="G17" s="10" t="s">
        <v>66</v>
      </c>
      <c r="H17" s="11">
        <v>100240.44</v>
      </c>
      <c r="I17" s="11" t="str">
        <f>[1]可执行指标执行情况表!$J$14</f>
        <v>100,240.44</v>
      </c>
      <c r="J17" s="16">
        <f t="shared" si="1"/>
        <v>0</v>
      </c>
      <c r="K17" s="12">
        <v>18441.18</v>
      </c>
      <c r="L17" s="12">
        <f>'[2]预计9-12月人员经费'!$H$12</f>
        <v>18441.18</v>
      </c>
      <c r="M17" s="6">
        <f t="shared" si="2"/>
        <v>0</v>
      </c>
      <c r="N17" s="12"/>
      <c r="O17" s="12"/>
      <c r="P17" s="10" t="s">
        <v>55</v>
      </c>
      <c r="Q17" s="10" t="s">
        <v>61</v>
      </c>
      <c r="R17" s="10" t="s">
        <v>67</v>
      </c>
      <c r="S17" s="12">
        <f>K17</f>
        <v>18441.18</v>
      </c>
      <c r="T17" s="72"/>
      <c r="U17" s="72"/>
      <c r="V17" s="78"/>
      <c r="W17" s="17">
        <f t="shared" si="0"/>
        <v>0</v>
      </c>
      <c r="X17">
        <f>S16+S17+S18</f>
        <v>108908.86</v>
      </c>
      <c r="Y17">
        <f>'[2]预计9-12月人员经费'!$H$15</f>
        <v>-108908.86</v>
      </c>
    </row>
    <row r="18" spans="1:26" ht="30" customHeight="1">
      <c r="A18" s="56" t="s">
        <v>53</v>
      </c>
      <c r="B18" s="56" t="s">
        <v>16</v>
      </c>
      <c r="C18" s="59" t="s">
        <v>17</v>
      </c>
      <c r="D18" s="62" t="s">
        <v>68</v>
      </c>
      <c r="E18" s="64" t="s">
        <v>69</v>
      </c>
      <c r="F18" s="64" t="s">
        <v>70</v>
      </c>
      <c r="G18" s="64" t="s">
        <v>71</v>
      </c>
      <c r="H18" s="70">
        <v>448620</v>
      </c>
      <c r="I18" s="11">
        <f>[1]可执行指标执行情况表!$J$28</f>
        <v>448620</v>
      </c>
      <c r="J18" s="16">
        <f t="shared" si="1"/>
        <v>0</v>
      </c>
      <c r="K18" s="75">
        <v>141146</v>
      </c>
      <c r="L18" s="12">
        <f>'[2]预计9-12月人员经费'!$H$21</f>
        <v>141146</v>
      </c>
      <c r="M18" s="6">
        <f t="shared" si="2"/>
        <v>0</v>
      </c>
      <c r="N18" s="12"/>
      <c r="O18" s="12"/>
      <c r="P18" s="10" t="s">
        <v>55</v>
      </c>
      <c r="Q18" s="10" t="s">
        <v>61</v>
      </c>
      <c r="R18" s="10" t="s">
        <v>67</v>
      </c>
      <c r="S18" s="12">
        <v>85337.47</v>
      </c>
      <c r="T18" s="72"/>
      <c r="U18" s="72"/>
      <c r="V18" s="78"/>
      <c r="W18" s="17">
        <f t="shared" si="0"/>
        <v>55808.53</v>
      </c>
      <c r="X18">
        <f>K18-S18</f>
        <v>55808.53</v>
      </c>
    </row>
    <row r="19" spans="1:26" ht="30" customHeight="1">
      <c r="A19" s="58"/>
      <c r="B19" s="58"/>
      <c r="C19" s="61"/>
      <c r="D19" s="63"/>
      <c r="E19" s="66"/>
      <c r="F19" s="66"/>
      <c r="G19" s="66"/>
      <c r="H19" s="71"/>
      <c r="I19" s="12"/>
      <c r="J19" s="16">
        <f t="shared" si="1"/>
        <v>0</v>
      </c>
      <c r="K19" s="76"/>
      <c r="L19" s="12"/>
      <c r="M19" s="6">
        <f t="shared" si="2"/>
        <v>0</v>
      </c>
      <c r="N19" s="12"/>
      <c r="O19" s="12"/>
      <c r="P19" s="10" t="s">
        <v>58</v>
      </c>
      <c r="Q19" s="10" t="s">
        <v>61</v>
      </c>
      <c r="R19" s="10" t="s">
        <v>67</v>
      </c>
      <c r="S19" s="12">
        <v>55808.53</v>
      </c>
      <c r="T19" s="72">
        <f>S19+S20</f>
        <v>132375.44</v>
      </c>
      <c r="U19" s="72">
        <f>'[2]预计9-12月人员经费'!$H$16</f>
        <v>-168620.74</v>
      </c>
      <c r="V19" s="72">
        <f>U19+T19</f>
        <v>-36245.300000000003</v>
      </c>
      <c r="W19" s="17">
        <f t="shared" si="0"/>
        <v>-55808.53</v>
      </c>
      <c r="X19">
        <f>S19+S20</f>
        <v>132375.44</v>
      </c>
      <c r="Y19">
        <f>'[2]预计9-12月人员经费'!$H$16</f>
        <v>-168620.74</v>
      </c>
      <c r="Z19" s="27">
        <f>X19+Y19</f>
        <v>-36245.300000000003</v>
      </c>
    </row>
    <row r="20" spans="1:26" ht="30" customHeight="1">
      <c r="A20" s="6" t="s">
        <v>53</v>
      </c>
      <c r="B20" s="6" t="s">
        <v>16</v>
      </c>
      <c r="C20" s="7" t="s">
        <v>17</v>
      </c>
      <c r="D20" s="9" t="s">
        <v>68</v>
      </c>
      <c r="E20" s="10" t="s">
        <v>72</v>
      </c>
      <c r="F20" s="10" t="s">
        <v>70</v>
      </c>
      <c r="G20" s="10" t="s">
        <v>71</v>
      </c>
      <c r="H20" s="11">
        <v>214820</v>
      </c>
      <c r="I20" s="11">
        <f>[1]可执行指标执行情况表!$J$27</f>
        <v>214820</v>
      </c>
      <c r="J20" s="16">
        <f t="shared" si="1"/>
        <v>0</v>
      </c>
      <c r="K20" s="20">
        <v>76566.91</v>
      </c>
      <c r="L20" s="12">
        <f>'[2]预计9-12月人员经费'!$H$22</f>
        <v>76566.91</v>
      </c>
      <c r="M20" s="6">
        <f t="shared" si="2"/>
        <v>0</v>
      </c>
      <c r="N20" s="12"/>
      <c r="O20" s="12"/>
      <c r="P20" s="10" t="s">
        <v>58</v>
      </c>
      <c r="Q20" s="10" t="s">
        <v>61</v>
      </c>
      <c r="R20" s="10" t="s">
        <v>67</v>
      </c>
      <c r="S20" s="12">
        <f>K20</f>
        <v>76566.91</v>
      </c>
      <c r="T20" s="72"/>
      <c r="U20" s="72"/>
      <c r="V20" s="72"/>
      <c r="W20" s="17">
        <f t="shared" si="0"/>
        <v>0</v>
      </c>
    </row>
    <row r="21" spans="1:26" ht="30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7"/>
      <c r="U21" s="17"/>
      <c r="V21" s="17">
        <f>'[2]预计9-12月人员经费'!$H$17+'[2]预计9-12月人员经费'!$H$18+'[2]预计9-12月人员经费'!$H$19+'[2]预计9-12月人员经费'!$H$20</f>
        <v>-394718.69</v>
      </c>
      <c r="W21" s="17"/>
    </row>
    <row r="22" spans="1:26" ht="30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25"/>
      <c r="T22" s="12"/>
      <c r="U22" s="12"/>
      <c r="V22" s="26">
        <f>V19+V21</f>
        <v>-430963.99</v>
      </c>
      <c r="W22" s="12"/>
    </row>
  </sheetData>
  <mergeCells count="55">
    <mergeCell ref="V6:V8"/>
    <mergeCell ref="V9:V10"/>
    <mergeCell ref="V14:V15"/>
    <mergeCell ref="V16:V18"/>
    <mergeCell ref="V19:V20"/>
    <mergeCell ref="U6:U8"/>
    <mergeCell ref="U9:U10"/>
    <mergeCell ref="U14:U15"/>
    <mergeCell ref="U16:U18"/>
    <mergeCell ref="U19:U20"/>
    <mergeCell ref="T6:T8"/>
    <mergeCell ref="T9:T10"/>
    <mergeCell ref="T14:T15"/>
    <mergeCell ref="T16:T18"/>
    <mergeCell ref="T19:T20"/>
    <mergeCell ref="P6:P8"/>
    <mergeCell ref="P9:P10"/>
    <mergeCell ref="Q6:Q8"/>
    <mergeCell ref="Q9:Q10"/>
    <mergeCell ref="R6:R8"/>
    <mergeCell ref="R9:R10"/>
    <mergeCell ref="H9:H14"/>
    <mergeCell ref="H15:H16"/>
    <mergeCell ref="H18:H19"/>
    <mergeCell ref="K9:K14"/>
    <mergeCell ref="K15:K16"/>
    <mergeCell ref="K18:K19"/>
    <mergeCell ref="F9:F14"/>
    <mergeCell ref="F15:F16"/>
    <mergeCell ref="F18:F19"/>
    <mergeCell ref="G9:G14"/>
    <mergeCell ref="G15:G16"/>
    <mergeCell ref="G18:G19"/>
    <mergeCell ref="A5:G5"/>
    <mergeCell ref="A9:A14"/>
    <mergeCell ref="A15:A16"/>
    <mergeCell ref="A18:A19"/>
    <mergeCell ref="B9:B14"/>
    <mergeCell ref="B15:B16"/>
    <mergeCell ref="B18:B19"/>
    <mergeCell ref="C9:C14"/>
    <mergeCell ref="C15:C16"/>
    <mergeCell ref="C18:C19"/>
    <mergeCell ref="D9:D14"/>
    <mergeCell ref="D15:D16"/>
    <mergeCell ref="D18:D19"/>
    <mergeCell ref="E9:E14"/>
    <mergeCell ref="E15:E16"/>
    <mergeCell ref="E18:E19"/>
    <mergeCell ref="A1:W1"/>
    <mergeCell ref="A3:M3"/>
    <mergeCell ref="N3:V3"/>
    <mergeCell ref="H4:J4"/>
    <mergeCell ref="K4:M4"/>
    <mergeCell ref="W3:W4"/>
  </mergeCells>
  <phoneticPr fontId="11" type="noConversion"/>
  <dataValidations count="1">
    <dataValidation type="list" allowBlank="1" showInputMessage="1" showErrorMessage="1" sqref="A12 A20 A8:A9 A14:A15 A17:A18">
      <formula1>"01-预算科,02-行政政法科,03-教科文科,04-社保科,05-农业科,06-经建科,07-企业科,08-镇街财政"</formula1>
    </dataValidation>
  </dataValidations>
  <pageMargins left="0.70866141732283505" right="0.70866141732283505" top="0.74803149606299202" bottom="0.74803149606299202" header="0.31496062992126" footer="0.31496062992126"/>
  <pageSetup paperSize="9" scale="32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调整明细表</vt:lpstr>
      <vt:lpstr>检验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cp:lastPrinted>2024-12-03T03:08:25Z</cp:lastPrinted>
  <dcterms:created xsi:type="dcterms:W3CDTF">2006-09-16T00:00:00Z</dcterms:created>
  <dcterms:modified xsi:type="dcterms:W3CDTF">2024-12-03T03:08:53Z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7E3B3EE9C4A242839B78FEF911B8BF4E_13</vt:lpwstr>
  </property>
  <property fmtid="{D5CDD505-2E9C-101B-9397-08002B2CF9AE}" pid="3" name="KSOProductBuildVer">
    <vt:lpwstr>2052-12.1.0.17827</vt:lpwstr>
  </property>
</Properties>
</file>